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<sst xmlns="http://schemas.openxmlformats.org/spreadsheetml/2006/main" count="22" uniqueCount="19">
  <si>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ящички</t>
  </si>
  <si>
    <t>именные кирпичики</t>
  </si>
  <si>
    <t>наличные</t>
  </si>
  <si>
    <t>безналичный расчет</t>
  </si>
  <si>
    <t>целевые взносы(перечисления на счет в Сбербанке)</t>
  </si>
  <si>
    <t>электронные кошельки</t>
  </si>
  <si>
    <t>Билайн</t>
  </si>
  <si>
    <t>киви-кошелек</t>
  </si>
  <si>
    <t>яндекс-кошелек</t>
  </si>
  <si>
    <t>ИТОГО</t>
  </si>
  <si>
    <t>ответственный</t>
  </si>
  <si>
    <t>Павлова В.А.</t>
  </si>
  <si>
    <t>Ванина С.В.</t>
  </si>
  <si>
    <t>Бохолдина Т.И.</t>
  </si>
  <si>
    <t>СРЕДСТВА ПОЖЕРТВОВАНИЙ НА СТРОИТЕЛЬСТВО КРЕСТОВОЗДВИЖЕНСКОГО ХРАМА В Г. Пикалево (рублей)</t>
  </si>
  <si>
    <t>На расчетном счете на строительство храма в Сбербанке (руб.)</t>
  </si>
  <si>
    <t>ИТОГО 
денежных средств на строительство храма (руб.)</t>
  </si>
  <si>
    <t>расходы *</t>
  </si>
  <si>
    <r>
      <t xml:space="preserve">* За период с 01.10.2013 года по 01.03.2014 года (общая сумма 4771,96 рублей) - расходы, связанные с обслуживанием счета на строительство.
   За период с 01.09.2014 года по 01.02.2017 года (общая сумма </t>
    </r>
    <r>
      <rPr>
        <b/>
        <sz val="11"/>
        <color indexed="8"/>
        <rFont val="Calibri"/>
        <family val="2"/>
      </rPr>
      <t>2056245,57 рублей</t>
    </r>
    <r>
      <rPr>
        <sz val="11"/>
        <color theme="1"/>
        <rFont val="Calibri"/>
        <family val="2"/>
      </rPr>
      <t>)- расходы на строительство храма (подготовка площадки под строительство, разработка проектной документации привязки проекта, подготовительные работы и устройство фундаментов); Задолженность 193486,50+395879,00 рублей  (доп.работы)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</si>
</sst>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2" fontId="0" fillId="33" borderId="10" xfId="0" applyNumberFormat="1" applyFill="1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47</xdr:row>
      <xdr:rowOff>47625</xdr:rowOff>
    </xdr:from>
    <xdr:to>
      <xdr:col>1</xdr:col>
      <xdr:colOff>1076325</xdr:colOff>
      <xdr:row>47</xdr:row>
      <xdr:rowOff>733425</xdr:rowOff>
    </xdr:to>
    <xdr:pic>
      <xdr:nvPicPr>
        <xdr:cNvPr id="1" name="Рисунок 1" descr="http://www.yugregion.ru/imgs/news/47924/newspic_small.jpg?1369371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4488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47</xdr:row>
      <xdr:rowOff>57150</xdr:rowOff>
    </xdr:from>
    <xdr:to>
      <xdr:col>4</xdr:col>
      <xdr:colOff>762000</xdr:colOff>
      <xdr:row>47</xdr:row>
      <xdr:rowOff>762000</xdr:rowOff>
    </xdr:to>
    <xdr:pic>
      <xdr:nvPicPr>
        <xdr:cNvPr id="2" name="Рисунок 3" descr="http://www.chaos-online.ru/img/images/ed6ba8b1c41ca3b2f728a960f930cf6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94583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47</xdr:row>
      <xdr:rowOff>142875</xdr:rowOff>
    </xdr:from>
    <xdr:to>
      <xdr:col>5</xdr:col>
      <xdr:colOff>1047750</xdr:colOff>
      <xdr:row>47</xdr:row>
      <xdr:rowOff>628650</xdr:rowOff>
    </xdr:to>
    <xdr:pic>
      <xdr:nvPicPr>
        <xdr:cNvPr id="3" name="Рисунок 4" descr="http://minfin.com.ua/img/u-pics/36587/13442750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95440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47</xdr:row>
      <xdr:rowOff>161925</xdr:rowOff>
    </xdr:from>
    <xdr:to>
      <xdr:col>6</xdr:col>
      <xdr:colOff>1009650</xdr:colOff>
      <xdr:row>47</xdr:row>
      <xdr:rowOff>666750</xdr:rowOff>
    </xdr:to>
    <xdr:pic>
      <xdr:nvPicPr>
        <xdr:cNvPr id="4" name="Рисунок 5" descr="http://s55.radikal.ru/i148/1107/9f/c0fba55aac5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9563100"/>
          <a:ext cx="933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47</xdr:row>
      <xdr:rowOff>95250</xdr:rowOff>
    </xdr:from>
    <xdr:to>
      <xdr:col>2</xdr:col>
      <xdr:colOff>742950</xdr:colOff>
      <xdr:row>47</xdr:row>
      <xdr:rowOff>714375</xdr:rowOff>
    </xdr:to>
    <xdr:pic>
      <xdr:nvPicPr>
        <xdr:cNvPr id="5" name="Рисунок 7" descr="http://pln-pskov.ru/pictures/12062012040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9496425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47</xdr:row>
      <xdr:rowOff>209550</xdr:rowOff>
    </xdr:from>
    <xdr:to>
      <xdr:col>3</xdr:col>
      <xdr:colOff>1076325</xdr:colOff>
      <xdr:row>47</xdr:row>
      <xdr:rowOff>666750</xdr:rowOff>
    </xdr:to>
    <xdr:pic>
      <xdr:nvPicPr>
        <xdr:cNvPr id="6" name="Рисунок 9" descr="http://kirillka62.ru/uploads/images/00/00/01/2012/05/28/50e64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9610725"/>
          <a:ext cx="1019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47</xdr:row>
      <xdr:rowOff>57150</xdr:rowOff>
    </xdr:from>
    <xdr:to>
      <xdr:col>8</xdr:col>
      <xdr:colOff>1019175</xdr:colOff>
      <xdr:row>47</xdr:row>
      <xdr:rowOff>695325</xdr:rowOff>
    </xdr:to>
    <xdr:pic>
      <xdr:nvPicPr>
        <xdr:cNvPr id="7" name="Рисунок 12" descr="http://tv29.ru/www/files/1203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15325" y="9458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47</xdr:row>
      <xdr:rowOff>76200</xdr:rowOff>
    </xdr:from>
    <xdr:to>
      <xdr:col>9</xdr:col>
      <xdr:colOff>1009650</xdr:colOff>
      <xdr:row>47</xdr:row>
      <xdr:rowOff>695325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91650" y="9477375"/>
          <a:ext cx="885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5">
      <selection activeCell="S23" sqref="S23"/>
    </sheetView>
  </sheetViews>
  <sheetFormatPr defaultColWidth="9.140625" defaultRowHeight="15"/>
  <cols>
    <col min="1" max="1" width="12.28125" style="1" customWidth="1"/>
    <col min="2" max="4" width="16.7109375" style="1" customWidth="1"/>
    <col min="5" max="5" width="12.421875" style="1" customWidth="1"/>
    <col min="6" max="6" width="16.421875" style="1" customWidth="1"/>
    <col min="7" max="7" width="15.140625" style="1" customWidth="1"/>
    <col min="8" max="8" width="15.8515625" style="1" customWidth="1"/>
    <col min="9" max="10" width="16.7109375" style="1" customWidth="1"/>
    <col min="11" max="16384" width="9.140625" style="1" customWidth="1"/>
  </cols>
  <sheetData>
    <row r="1" spans="1:6" ht="15">
      <c r="A1" s="9" t="s">
        <v>14</v>
      </c>
      <c r="B1" s="10"/>
      <c r="C1" s="10"/>
      <c r="D1" s="10"/>
      <c r="E1" s="10"/>
      <c r="F1" s="10"/>
    </row>
    <row r="2" s="11" customFormat="1" ht="15"/>
    <row r="3" spans="1:10" s="2" customFormat="1" ht="25.5" customHeight="1">
      <c r="A3" s="4"/>
      <c r="B3" s="45" t="s">
        <v>2</v>
      </c>
      <c r="C3" s="45"/>
      <c r="D3" s="4" t="s">
        <v>3</v>
      </c>
      <c r="E3" s="45" t="s">
        <v>5</v>
      </c>
      <c r="F3" s="45"/>
      <c r="G3" s="45"/>
      <c r="H3" s="49" t="s">
        <v>17</v>
      </c>
      <c r="I3" s="53" t="s">
        <v>15</v>
      </c>
      <c r="J3" s="45" t="s">
        <v>16</v>
      </c>
    </row>
    <row r="4" spans="1:10" s="2" customFormat="1" ht="51" customHeight="1">
      <c r="A4" s="4"/>
      <c r="B4" s="4" t="s">
        <v>0</v>
      </c>
      <c r="C4" s="4" t="s">
        <v>1</v>
      </c>
      <c r="D4" s="4" t="s">
        <v>4</v>
      </c>
      <c r="E4" s="4" t="s">
        <v>6</v>
      </c>
      <c r="F4" s="4" t="s">
        <v>7</v>
      </c>
      <c r="G4" s="4" t="s">
        <v>8</v>
      </c>
      <c r="H4" s="50"/>
      <c r="I4" s="54"/>
      <c r="J4" s="48"/>
    </row>
    <row r="5" spans="1:10" s="3" customFormat="1" ht="23.25">
      <c r="A5" s="5" t="s">
        <v>10</v>
      </c>
      <c r="B5" s="5" t="s">
        <v>11</v>
      </c>
      <c r="C5" s="5" t="s">
        <v>11</v>
      </c>
      <c r="D5" s="5" t="s">
        <v>12</v>
      </c>
      <c r="E5" s="46" t="s">
        <v>13</v>
      </c>
      <c r="F5" s="47"/>
      <c r="G5" s="47"/>
      <c r="H5" s="51" t="s">
        <v>12</v>
      </c>
      <c r="I5" s="52"/>
      <c r="J5" s="13" t="s">
        <v>12</v>
      </c>
    </row>
    <row r="6" spans="1:10" ht="15">
      <c r="A6" s="6">
        <v>41548</v>
      </c>
      <c r="B6" s="7">
        <v>0</v>
      </c>
      <c r="C6" s="7">
        <v>64030</v>
      </c>
      <c r="D6" s="7">
        <v>1500</v>
      </c>
      <c r="E6" s="7">
        <v>0</v>
      </c>
      <c r="F6" s="7">
        <v>0</v>
      </c>
      <c r="G6" s="7">
        <v>0</v>
      </c>
      <c r="H6" s="7"/>
      <c r="I6" s="15">
        <v>707225.01</v>
      </c>
      <c r="J6" s="14">
        <f>I6</f>
        <v>707225.01</v>
      </c>
    </row>
    <row r="7" spans="1:10" ht="15">
      <c r="A7" s="6">
        <v>41583</v>
      </c>
      <c r="B7" s="7">
        <v>30387</v>
      </c>
      <c r="C7" s="7">
        <v>2500</v>
      </c>
      <c r="D7" s="7">
        <v>100</v>
      </c>
      <c r="E7" s="7">
        <v>882</v>
      </c>
      <c r="F7" s="7">
        <v>100</v>
      </c>
      <c r="G7" s="7">
        <v>200</v>
      </c>
      <c r="H7" s="7">
        <v>1145.58</v>
      </c>
      <c r="I7" s="16">
        <v>736466.44</v>
      </c>
      <c r="J7" s="12">
        <f>SUM(E7+F7+G7+I7+C7)</f>
        <v>740148.44</v>
      </c>
    </row>
    <row r="8" spans="1:10" ht="15">
      <c r="A8" s="6">
        <v>41610</v>
      </c>
      <c r="B8" s="7">
        <v>0</v>
      </c>
      <c r="C8" s="7">
        <v>61750</v>
      </c>
      <c r="D8" s="7">
        <v>6535.65</v>
      </c>
      <c r="E8" s="7">
        <v>762.7</v>
      </c>
      <c r="F8" s="7">
        <v>100</v>
      </c>
      <c r="G8" s="7">
        <v>749.75</v>
      </c>
      <c r="H8" s="7">
        <v>1100</v>
      </c>
      <c r="I8" s="16">
        <v>741902.09</v>
      </c>
      <c r="J8" s="12">
        <f>SUM(E8+F8+G8+I8+C8)</f>
        <v>805264.5399999999</v>
      </c>
    </row>
    <row r="9" spans="1:10" ht="15">
      <c r="A9" s="6">
        <v>41639</v>
      </c>
      <c r="B9" s="7">
        <v>0</v>
      </c>
      <c r="C9" s="7">
        <v>12250</v>
      </c>
      <c r="D9" s="7">
        <f>51000+6930.7</f>
        <v>57930.7</v>
      </c>
      <c r="E9" s="7">
        <v>5009.15</v>
      </c>
      <c r="F9" s="7">
        <v>440</v>
      </c>
      <c r="G9" s="7">
        <v>0</v>
      </c>
      <c r="H9" s="17">
        <v>1192.63</v>
      </c>
      <c r="I9" s="16">
        <f>I8+D9+61750-H9</f>
        <v>860390.1599999999</v>
      </c>
      <c r="J9" s="12">
        <f>I9+C9</f>
        <v>872640.1599999999</v>
      </c>
    </row>
    <row r="10" spans="1:10" ht="15">
      <c r="A10" s="6">
        <v>41670</v>
      </c>
      <c r="B10" s="7">
        <v>55000</v>
      </c>
      <c r="C10" s="7">
        <v>5250</v>
      </c>
      <c r="D10" s="7">
        <f>4653.47+396.04+3465.35+6425.74+2500+55000+17500</f>
        <v>89940.6</v>
      </c>
      <c r="E10" s="7">
        <v>2450.89</v>
      </c>
      <c r="F10" s="7">
        <v>440</v>
      </c>
      <c r="G10" s="7">
        <v>1558</v>
      </c>
      <c r="H10" s="17">
        <v>1208.75</v>
      </c>
      <c r="I10" s="16">
        <f>I9+D10-H10</f>
        <v>949122.0099999999</v>
      </c>
      <c r="J10" s="12">
        <f>E10+F10+G10+I10</f>
        <v>953570.8999999999</v>
      </c>
    </row>
    <row r="11" spans="1:10" ht="15">
      <c r="A11" s="6">
        <v>41699</v>
      </c>
      <c r="B11" s="7">
        <v>0</v>
      </c>
      <c r="C11" s="7">
        <v>21000</v>
      </c>
      <c r="D11" s="7">
        <f>3663.37+3663.37+297.03</f>
        <v>7623.7699999999995</v>
      </c>
      <c r="E11" s="7">
        <v>2601.47</v>
      </c>
      <c r="F11" s="7">
        <v>1334.63</v>
      </c>
      <c r="G11" s="7">
        <v>0</v>
      </c>
      <c r="H11" s="17">
        <v>125</v>
      </c>
      <c r="I11" s="16">
        <f>I10+D11-H11</f>
        <v>956620.7799999999</v>
      </c>
      <c r="J11" s="12">
        <f>I11+C11+E11+F11+G11</f>
        <v>981556.8799999999</v>
      </c>
    </row>
    <row r="12" spans="1:10" ht="15">
      <c r="A12" s="6">
        <v>41730</v>
      </c>
      <c r="B12" s="7">
        <v>0</v>
      </c>
      <c r="C12" s="7">
        <v>31100</v>
      </c>
      <c r="D12" s="7">
        <f>3343.56+4673.5+500+21000</f>
        <v>29517.059999999998</v>
      </c>
      <c r="E12" s="7">
        <v>5801.77</v>
      </c>
      <c r="F12" s="7">
        <v>0</v>
      </c>
      <c r="G12" s="7">
        <v>0</v>
      </c>
      <c r="H12" s="17">
        <v>0</v>
      </c>
      <c r="I12" s="16">
        <f>I11+C12+D12</f>
        <v>1017237.8399999999</v>
      </c>
      <c r="J12" s="12">
        <f>I12+E12</f>
        <v>1023039.6099999999</v>
      </c>
    </row>
    <row r="13" spans="1:10" ht="15">
      <c r="A13" s="6">
        <v>41760</v>
      </c>
      <c r="B13" s="7">
        <v>60400</v>
      </c>
      <c r="C13" s="7">
        <v>11200</v>
      </c>
      <c r="D13" s="7">
        <f>5425.74+500+3417.82+60400+2603.96+742.57+500+990.1+335</f>
        <v>74915.19000000002</v>
      </c>
      <c r="E13" s="7">
        <v>892.47</v>
      </c>
      <c r="F13" s="7">
        <v>50</v>
      </c>
      <c r="G13" s="7">
        <v>300</v>
      </c>
      <c r="H13" s="17">
        <v>0</v>
      </c>
      <c r="I13" s="16">
        <f>I12+D13</f>
        <v>1092153.0299999998</v>
      </c>
      <c r="J13" s="12">
        <f>I13+C13+E13+F13+G13+G1</f>
        <v>1104595.4999999998</v>
      </c>
    </row>
    <row r="14" spans="1:10" ht="15">
      <c r="A14" s="6">
        <v>41791</v>
      </c>
      <c r="B14" s="7">
        <v>0</v>
      </c>
      <c r="C14" s="7">
        <v>5300</v>
      </c>
      <c r="D14" s="7">
        <f>11200+5300</f>
        <v>16500</v>
      </c>
      <c r="E14" s="7">
        <v>2842.47</v>
      </c>
      <c r="F14" s="7">
        <v>50</v>
      </c>
      <c r="G14" s="7">
        <v>800</v>
      </c>
      <c r="H14" s="17">
        <v>0</v>
      </c>
      <c r="I14" s="16">
        <f>I13+D14</f>
        <v>1108653.0299999998</v>
      </c>
      <c r="J14" s="12">
        <f>I14+E14+F14+G14-H14</f>
        <v>1112345.4999999998</v>
      </c>
    </row>
    <row r="15" spans="1:10" ht="15">
      <c r="A15" s="6">
        <v>41821</v>
      </c>
      <c r="B15" s="7">
        <v>80800</v>
      </c>
      <c r="C15" s="7">
        <v>11500</v>
      </c>
      <c r="D15" s="7">
        <f>3341.58+80800</f>
        <v>84141.58</v>
      </c>
      <c r="E15" s="7">
        <v>450.41</v>
      </c>
      <c r="F15" s="7">
        <v>50</v>
      </c>
      <c r="G15" s="7">
        <v>200</v>
      </c>
      <c r="H15" s="17">
        <v>0</v>
      </c>
      <c r="I15" s="16">
        <f>I14+D15</f>
        <v>1192794.6099999999</v>
      </c>
      <c r="J15" s="12">
        <f>I15+C15+E15+F15+G15</f>
        <v>1204995.0199999998</v>
      </c>
    </row>
    <row r="16" spans="1:10" ht="15">
      <c r="A16" s="6">
        <v>41852</v>
      </c>
      <c r="B16" s="7">
        <v>0</v>
      </c>
      <c r="C16" s="7">
        <v>3500</v>
      </c>
      <c r="D16" s="7">
        <f>11500+3500+3118.81</f>
        <v>18118.81</v>
      </c>
      <c r="E16" s="7">
        <v>1762.73</v>
      </c>
      <c r="F16" s="7">
        <v>50</v>
      </c>
      <c r="G16" s="7">
        <v>50</v>
      </c>
      <c r="H16" s="17">
        <v>0</v>
      </c>
      <c r="I16" s="16">
        <f>I15+D16</f>
        <v>1210913.42</v>
      </c>
      <c r="J16" s="12">
        <f>I16+E16+F16+G16</f>
        <v>1212776.15</v>
      </c>
    </row>
    <row r="17" spans="1:10" ht="15">
      <c r="A17" s="6">
        <v>41883</v>
      </c>
      <c r="B17" s="7">
        <v>0</v>
      </c>
      <c r="C17" s="7">
        <v>22700</v>
      </c>
      <c r="D17" s="7">
        <v>9752.48</v>
      </c>
      <c r="E17" s="7">
        <v>3595.24</v>
      </c>
      <c r="F17" s="7">
        <v>208</v>
      </c>
      <c r="G17" s="7">
        <v>200</v>
      </c>
      <c r="H17" s="17">
        <f>550+97931.35</f>
        <v>98481.35</v>
      </c>
      <c r="I17" s="16">
        <f>I16+D17-H17</f>
        <v>1122184.5499999998</v>
      </c>
      <c r="J17" s="12">
        <f>I17+C17+E17+F17+G17</f>
        <v>1148887.7899999998</v>
      </c>
    </row>
    <row r="18" spans="1:10" ht="15">
      <c r="A18" s="6">
        <v>41913</v>
      </c>
      <c r="B18" s="7">
        <v>91050</v>
      </c>
      <c r="C18" s="7">
        <v>9600</v>
      </c>
      <c r="D18" s="7">
        <f>5024.75+4243.56+22700+91050</f>
        <v>123018.31</v>
      </c>
      <c r="E18" s="7">
        <v>2657.31</v>
      </c>
      <c r="F18" s="7">
        <v>308</v>
      </c>
      <c r="G18" s="7">
        <v>200</v>
      </c>
      <c r="H18" s="17">
        <f>192997.54+15000</f>
        <v>207997.54</v>
      </c>
      <c r="I18" s="16">
        <f>I17+D18-H18</f>
        <v>1037205.3199999998</v>
      </c>
      <c r="J18" s="12">
        <f>I18+C18+E18+F18+G18</f>
        <v>1049970.63</v>
      </c>
    </row>
    <row r="19" spans="1:10" ht="15">
      <c r="A19" s="6">
        <v>41944</v>
      </c>
      <c r="B19" s="7">
        <v>0</v>
      </c>
      <c r="C19" s="7">
        <v>10500</v>
      </c>
      <c r="D19" s="7">
        <f>5712.87+0</f>
        <v>5712.87</v>
      </c>
      <c r="E19" s="7">
        <v>990.31</v>
      </c>
      <c r="F19" s="7">
        <v>308</v>
      </c>
      <c r="G19" s="7">
        <v>50</v>
      </c>
      <c r="H19" s="17">
        <v>0</v>
      </c>
      <c r="I19" s="16">
        <f>I18+D19</f>
        <v>1042918.1899999998</v>
      </c>
      <c r="J19" s="12">
        <f>I19+C19+E19+F19+G19+9600</f>
        <v>1064366.5</v>
      </c>
    </row>
    <row r="20" spans="1:10" ht="15">
      <c r="A20" s="6">
        <v>41974</v>
      </c>
      <c r="B20" s="7">
        <v>0</v>
      </c>
      <c r="C20" s="7">
        <v>4500</v>
      </c>
      <c r="D20" s="7">
        <f>20100+2859.41+3873.27+1000</f>
        <v>27832.68</v>
      </c>
      <c r="E20" s="7">
        <v>3657.02</v>
      </c>
      <c r="F20" s="7">
        <v>368</v>
      </c>
      <c r="G20" s="7">
        <v>50</v>
      </c>
      <c r="H20" s="17">
        <v>50171.41</v>
      </c>
      <c r="I20" s="16">
        <f>I19+D20-H20</f>
        <v>1020579.4599999998</v>
      </c>
      <c r="J20" s="12">
        <f>I20+E20+F20+G20+C20</f>
        <v>1029154.4799999999</v>
      </c>
    </row>
    <row r="21" spans="1:10" s="18" customFormat="1" ht="14.25" customHeight="1">
      <c r="A21" s="6">
        <v>42005</v>
      </c>
      <c r="B21" s="7">
        <v>0</v>
      </c>
      <c r="C21" s="7">
        <v>8000</v>
      </c>
      <c r="D21" s="7">
        <f>4500+8000+3401.98+495.05+4059.41+4572.28</f>
        <v>25028.719999999998</v>
      </c>
      <c r="E21" s="7">
        <v>2260.55</v>
      </c>
      <c r="F21" s="7">
        <v>1368</v>
      </c>
      <c r="G21" s="7">
        <v>50</v>
      </c>
      <c r="H21" s="17">
        <f>7581.74+28260.9+120088.6+11856.42</f>
        <v>167787.66</v>
      </c>
      <c r="I21" s="16">
        <f>I20+D21-H21</f>
        <v>877820.5199999998</v>
      </c>
      <c r="J21" s="12">
        <f>E21+F21+G21+I21</f>
        <v>881499.0699999998</v>
      </c>
    </row>
    <row r="22" spans="1:10" s="19" customFormat="1" ht="14.25" customHeight="1">
      <c r="A22" s="6">
        <v>42036</v>
      </c>
      <c r="B22" s="7">
        <v>60855</v>
      </c>
      <c r="C22" s="7">
        <f>12500+13910.1</f>
        <v>26410.1</v>
      </c>
      <c r="D22" s="7">
        <f>5126.73+5207.92</f>
        <v>10334.65</v>
      </c>
      <c r="E22" s="7">
        <v>460.49</v>
      </c>
      <c r="F22" s="7">
        <v>1368</v>
      </c>
      <c r="G22" s="7">
        <v>50</v>
      </c>
      <c r="H22" s="17">
        <v>0</v>
      </c>
      <c r="I22" s="16">
        <f>I21+B22+C22+D22-H22</f>
        <v>975420.2699999998</v>
      </c>
      <c r="J22" s="12">
        <f>E22+F22+G22+I22</f>
        <v>977298.7599999998</v>
      </c>
    </row>
    <row r="23" spans="1:10" s="20" customFormat="1" ht="14.25" customHeight="1">
      <c r="A23" s="6">
        <v>42064</v>
      </c>
      <c r="B23" s="7"/>
      <c r="C23" s="7">
        <v>6000</v>
      </c>
      <c r="D23" s="7">
        <f>4851.49+500+1000+6000</f>
        <v>12351.49</v>
      </c>
      <c r="E23" s="7">
        <v>5297.48</v>
      </c>
      <c r="F23" s="7">
        <v>1420</v>
      </c>
      <c r="G23" s="7">
        <v>150</v>
      </c>
      <c r="H23" s="17">
        <v>0</v>
      </c>
      <c r="I23" s="16">
        <f>I22+D23</f>
        <v>987771.7599999998</v>
      </c>
      <c r="J23" s="12">
        <f>E23+F23+G23+I23</f>
        <v>994639.2399999998</v>
      </c>
    </row>
    <row r="24" spans="1:10" s="21" customFormat="1" ht="14.25" customHeight="1">
      <c r="A24" s="6">
        <v>42095</v>
      </c>
      <c r="B24" s="7"/>
      <c r="C24" s="7">
        <v>6000</v>
      </c>
      <c r="D24" s="7">
        <f>6000+5089.11+5577.23+1000</f>
        <v>17666.34</v>
      </c>
      <c r="E24" s="7">
        <v>2602.39</v>
      </c>
      <c r="F24" s="7">
        <v>1520</v>
      </c>
      <c r="G24" s="7">
        <v>250</v>
      </c>
      <c r="H24" s="17">
        <v>0</v>
      </c>
      <c r="I24" s="16">
        <f>I23+D24</f>
        <v>1005438.0999999997</v>
      </c>
      <c r="J24" s="12">
        <f>I24+E24+F24+G24</f>
        <v>1009810.4899999998</v>
      </c>
    </row>
    <row r="25" spans="1:10" s="22" customFormat="1" ht="14.25" customHeight="1">
      <c r="A25" s="6">
        <v>42125</v>
      </c>
      <c r="B25" s="7"/>
      <c r="C25" s="7">
        <v>26805.3</v>
      </c>
      <c r="D25" s="7">
        <f>26805.3+3430.69</f>
        <v>30235.989999999998</v>
      </c>
      <c r="E25" s="7">
        <v>5853.95</v>
      </c>
      <c r="F25" s="7">
        <v>1720</v>
      </c>
      <c r="G25" s="7">
        <v>0</v>
      </c>
      <c r="H25" s="17">
        <v>0</v>
      </c>
      <c r="I25" s="16">
        <f>I24+D25</f>
        <v>1035674.0899999997</v>
      </c>
      <c r="J25" s="12">
        <f>I25</f>
        <v>1035674.0899999997</v>
      </c>
    </row>
    <row r="26" spans="1:10" s="23" customFormat="1" ht="14.25" customHeight="1">
      <c r="A26" s="6">
        <v>42156</v>
      </c>
      <c r="B26" s="7"/>
      <c r="C26" s="7">
        <v>19000</v>
      </c>
      <c r="D26" s="7">
        <f>19000+5413.86</f>
        <v>24413.86</v>
      </c>
      <c r="E26" s="7">
        <v>7001.99</v>
      </c>
      <c r="F26" s="7">
        <v>2250</v>
      </c>
      <c r="G26" s="7">
        <v>0</v>
      </c>
      <c r="H26" s="17">
        <v>0</v>
      </c>
      <c r="I26" s="16">
        <f>I25+D26</f>
        <v>1060087.9499999997</v>
      </c>
      <c r="J26" s="12">
        <f>I26+F26+E26</f>
        <v>1069339.9399999997</v>
      </c>
    </row>
    <row r="27" spans="1:10" s="24" customFormat="1" ht="14.25" customHeight="1">
      <c r="A27" s="6">
        <v>42186</v>
      </c>
      <c r="B27" s="7"/>
      <c r="C27" s="7">
        <v>12500</v>
      </c>
      <c r="D27" s="7">
        <f>12500+6487.13+495.05+3732.67</f>
        <v>23214.85</v>
      </c>
      <c r="E27" s="7">
        <v>249.75</v>
      </c>
      <c r="F27" s="7">
        <v>2250</v>
      </c>
      <c r="G27" s="7">
        <v>0</v>
      </c>
      <c r="H27" s="17">
        <v>0</v>
      </c>
      <c r="I27" s="16">
        <f>I26+D27</f>
        <v>1083302.7999999998</v>
      </c>
      <c r="J27" s="12">
        <f>I27+F27+E27</f>
        <v>1085802.5499999998</v>
      </c>
    </row>
    <row r="28" spans="1:10" s="25" customFormat="1" ht="14.25" customHeight="1">
      <c r="A28" s="6">
        <v>42217</v>
      </c>
      <c r="B28" s="7"/>
      <c r="C28" s="7">
        <v>16500</v>
      </c>
      <c r="D28" s="7">
        <v>0</v>
      </c>
      <c r="E28" s="7">
        <v>5393.69</v>
      </c>
      <c r="F28" s="7">
        <v>2250</v>
      </c>
      <c r="G28" s="7">
        <v>0</v>
      </c>
      <c r="H28" s="17">
        <f>85000+92626.24+18135.46+27787.45</f>
        <v>223549.15</v>
      </c>
      <c r="I28" s="16">
        <f aca="true" t="shared" si="0" ref="I28:I33">I27+D28-H28</f>
        <v>859753.6499999998</v>
      </c>
      <c r="J28" s="12">
        <f>I28+C28+E28+F28+G28</f>
        <v>883897.3399999997</v>
      </c>
    </row>
    <row r="29" spans="1:10" s="26" customFormat="1" ht="14.25" customHeight="1">
      <c r="A29" s="6">
        <v>42248</v>
      </c>
      <c r="B29" s="7"/>
      <c r="C29" s="7">
        <v>14000</v>
      </c>
      <c r="D29" s="7">
        <f>16500+14000+11273.53</f>
        <v>41773.53</v>
      </c>
      <c r="E29" s="7">
        <v>5102.52</v>
      </c>
      <c r="F29" s="7">
        <v>0</v>
      </c>
      <c r="G29" s="7">
        <v>0</v>
      </c>
      <c r="H29" s="17">
        <v>0</v>
      </c>
      <c r="I29" s="16">
        <f t="shared" si="0"/>
        <v>901527.1799999998</v>
      </c>
      <c r="J29" s="12">
        <f>I29+E29+F29+G29-H29</f>
        <v>906629.6999999998</v>
      </c>
    </row>
    <row r="30" spans="1:10" s="27" customFormat="1" ht="14.25" customHeight="1">
      <c r="A30" s="6">
        <v>42278</v>
      </c>
      <c r="B30" s="7"/>
      <c r="C30" s="7">
        <v>1500</v>
      </c>
      <c r="D30" s="7">
        <v>0</v>
      </c>
      <c r="E30" s="7">
        <v>10102.12</v>
      </c>
      <c r="F30" s="7">
        <v>0</v>
      </c>
      <c r="G30" s="7">
        <v>0</v>
      </c>
      <c r="H30" s="17">
        <v>0</v>
      </c>
      <c r="I30" s="16">
        <f t="shared" si="0"/>
        <v>901527.1799999998</v>
      </c>
      <c r="J30" s="12">
        <f>I30+C30+E30</f>
        <v>913129.2999999998</v>
      </c>
    </row>
    <row r="31" spans="1:10" s="28" customFormat="1" ht="14.25" customHeight="1">
      <c r="A31" s="6">
        <v>42309</v>
      </c>
      <c r="B31" s="7"/>
      <c r="C31" s="7">
        <v>7000</v>
      </c>
      <c r="D31" s="7">
        <v>9384.16</v>
      </c>
      <c r="E31" s="7">
        <v>2390.23</v>
      </c>
      <c r="F31" s="7">
        <v>0</v>
      </c>
      <c r="G31" s="7">
        <v>0</v>
      </c>
      <c r="H31" s="17">
        <v>0</v>
      </c>
      <c r="I31" s="16">
        <f t="shared" si="0"/>
        <v>910911.3399999999</v>
      </c>
      <c r="J31" s="12">
        <f>I31+C31+E31+C30</f>
        <v>921801.5699999998</v>
      </c>
    </row>
    <row r="32" spans="1:10" s="29" customFormat="1" ht="14.25" customHeight="1">
      <c r="A32" s="6">
        <v>42339</v>
      </c>
      <c r="B32" s="7">
        <v>5951</v>
      </c>
      <c r="C32" s="7">
        <f>40000+2000</f>
        <v>42000</v>
      </c>
      <c r="D32" s="7">
        <f>8500+40000+2000+5951</f>
        <v>56451</v>
      </c>
      <c r="E32" s="7">
        <v>9536.84</v>
      </c>
      <c r="F32" s="7">
        <v>0</v>
      </c>
      <c r="G32" s="7">
        <v>0</v>
      </c>
      <c r="H32" s="17">
        <v>0</v>
      </c>
      <c r="I32" s="16">
        <f t="shared" si="0"/>
        <v>967362.3399999999</v>
      </c>
      <c r="J32" s="12">
        <f>I32+E32</f>
        <v>976899.1799999998</v>
      </c>
    </row>
    <row r="33" spans="1:10" s="30" customFormat="1" ht="14.25" customHeight="1">
      <c r="A33" s="6">
        <v>42370</v>
      </c>
      <c r="B33" s="7">
        <v>113920.57</v>
      </c>
      <c r="C33" s="7">
        <v>20250</v>
      </c>
      <c r="D33" s="7">
        <f>113920.57+20250</f>
        <v>134170.57</v>
      </c>
      <c r="E33" s="7">
        <v>2181.14</v>
      </c>
      <c r="F33" s="7">
        <v>0</v>
      </c>
      <c r="G33" s="7">
        <v>200</v>
      </c>
      <c r="H33" s="17">
        <v>0</v>
      </c>
      <c r="I33" s="16">
        <f t="shared" si="0"/>
        <v>1101532.91</v>
      </c>
      <c r="J33" s="12">
        <f>I33+E33+G33</f>
        <v>1103914.0499999998</v>
      </c>
    </row>
    <row r="34" spans="1:10" s="31" customFormat="1" ht="14.25" customHeight="1">
      <c r="A34" s="6">
        <v>42401</v>
      </c>
      <c r="B34" s="7">
        <v>0</v>
      </c>
      <c r="C34" s="7">
        <v>0</v>
      </c>
      <c r="D34" s="7">
        <f>9000+4000</f>
        <v>13000</v>
      </c>
      <c r="E34" s="7">
        <v>5447.43</v>
      </c>
      <c r="F34" s="7">
        <v>0</v>
      </c>
      <c r="G34" s="7">
        <v>0</v>
      </c>
      <c r="H34" s="17">
        <v>0</v>
      </c>
      <c r="I34" s="16">
        <f aca="true" t="shared" si="1" ref="I34:I39">I33+D34-H34</f>
        <v>1114532.91</v>
      </c>
      <c r="J34" s="12">
        <f>I34+E34</f>
        <v>1119980.3399999999</v>
      </c>
    </row>
    <row r="35" spans="1:10" s="32" customFormat="1" ht="14.25" customHeight="1">
      <c r="A35" s="6">
        <v>42430</v>
      </c>
      <c r="B35" s="7">
        <v>0</v>
      </c>
      <c r="C35" s="7">
        <v>30500</v>
      </c>
      <c r="D35" s="7">
        <f>9220.79</f>
        <v>9220.79</v>
      </c>
      <c r="E35" s="7">
        <v>50.35</v>
      </c>
      <c r="F35" s="7">
        <v>0</v>
      </c>
      <c r="G35" s="7">
        <v>500</v>
      </c>
      <c r="H35" s="17">
        <v>0</v>
      </c>
      <c r="I35" s="16">
        <f t="shared" si="1"/>
        <v>1123753.7</v>
      </c>
      <c r="J35" s="12">
        <f>I35+C35+E35+G35</f>
        <v>1154804.05</v>
      </c>
    </row>
    <row r="36" spans="1:10" s="33" customFormat="1" ht="14.25" customHeight="1">
      <c r="A36" s="6">
        <v>42461</v>
      </c>
      <c r="B36" s="7">
        <v>0</v>
      </c>
      <c r="C36" s="7">
        <v>6500</v>
      </c>
      <c r="D36" s="7">
        <f>30500+6500</f>
        <v>37000</v>
      </c>
      <c r="E36" s="7">
        <v>7276.13</v>
      </c>
      <c r="F36" s="7">
        <v>0</v>
      </c>
      <c r="G36" s="7">
        <v>539</v>
      </c>
      <c r="H36" s="17">
        <v>0</v>
      </c>
      <c r="I36" s="16">
        <f t="shared" si="1"/>
        <v>1160753.7</v>
      </c>
      <c r="J36" s="12">
        <f>I36+E36+G36</f>
        <v>1168568.8299999998</v>
      </c>
    </row>
    <row r="37" spans="1:10" s="34" customFormat="1" ht="14.25" customHeight="1">
      <c r="A37" s="6">
        <v>42491</v>
      </c>
      <c r="B37" s="7">
        <v>0</v>
      </c>
      <c r="C37" s="7">
        <v>21000</v>
      </c>
      <c r="D37" s="7">
        <f>9702.97+21000</f>
        <v>30702.97</v>
      </c>
      <c r="E37" s="7">
        <v>534.67</v>
      </c>
      <c r="F37" s="7">
        <v>0</v>
      </c>
      <c r="G37" s="7">
        <v>1039</v>
      </c>
      <c r="H37" s="17">
        <v>748486.5</v>
      </c>
      <c r="I37" s="16">
        <f t="shared" si="1"/>
        <v>442970.1699999999</v>
      </c>
      <c r="J37" s="12">
        <f>I37+E37+G37</f>
        <v>444543.8399999999</v>
      </c>
    </row>
    <row r="38" spans="1:10" s="35" customFormat="1" ht="14.25" customHeight="1">
      <c r="A38" s="6">
        <v>42522</v>
      </c>
      <c r="B38" s="7">
        <f>37073+27990.8</f>
        <v>65063.8</v>
      </c>
      <c r="C38" s="7">
        <f>11050</f>
        <v>11050</v>
      </c>
      <c r="D38" s="7">
        <f>C38+B38</f>
        <v>76113.8</v>
      </c>
      <c r="E38" s="7">
        <v>1870.67</v>
      </c>
      <c r="F38" s="7">
        <v>0</v>
      </c>
      <c r="G38" s="7">
        <v>0</v>
      </c>
      <c r="H38" s="17">
        <f>400000+110000</f>
        <v>510000</v>
      </c>
      <c r="I38" s="16">
        <f t="shared" si="1"/>
        <v>9083.969999999914</v>
      </c>
      <c r="J38" s="12">
        <f>I38+E38</f>
        <v>10954.639999999914</v>
      </c>
    </row>
    <row r="39" spans="1:10" s="36" customFormat="1" ht="14.25" customHeight="1">
      <c r="A39" s="6">
        <v>42552</v>
      </c>
      <c r="B39" s="7">
        <v>0</v>
      </c>
      <c r="C39" s="7">
        <v>12900</v>
      </c>
      <c r="D39" s="7">
        <f>C39+2000+334</f>
        <v>15234</v>
      </c>
      <c r="E39" s="7">
        <v>2270.67</v>
      </c>
      <c r="F39" s="7">
        <v>0</v>
      </c>
      <c r="G39" s="7">
        <v>0</v>
      </c>
      <c r="H39" s="17">
        <v>20000</v>
      </c>
      <c r="I39" s="16">
        <f t="shared" si="1"/>
        <v>4317.969999999914</v>
      </c>
      <c r="J39" s="12">
        <f>I39+E39</f>
        <v>6588.639999999914</v>
      </c>
    </row>
    <row r="40" spans="1:10" s="37" customFormat="1" ht="14.25" customHeight="1">
      <c r="A40" s="6">
        <v>42583</v>
      </c>
      <c r="B40" s="7">
        <v>0</v>
      </c>
      <c r="C40" s="7">
        <v>12250</v>
      </c>
      <c r="D40" s="7">
        <v>0</v>
      </c>
      <c r="E40" s="7">
        <v>2270.67</v>
      </c>
      <c r="F40" s="7">
        <v>743</v>
      </c>
      <c r="G40" s="7">
        <v>0</v>
      </c>
      <c r="H40" s="17">
        <v>0</v>
      </c>
      <c r="I40" s="16">
        <f>I39+D40-H40</f>
        <v>4317.969999999914</v>
      </c>
      <c r="J40" s="12">
        <f>I39+C40+E40+F40+D40</f>
        <v>19581.639999999912</v>
      </c>
    </row>
    <row r="41" spans="1:10" s="38" customFormat="1" ht="14.25" customHeight="1">
      <c r="A41" s="6">
        <v>42614</v>
      </c>
      <c r="B41" s="7">
        <v>0</v>
      </c>
      <c r="C41" s="7">
        <v>6500</v>
      </c>
      <c r="D41" s="7">
        <f>100+12250+300+1980.2</f>
        <v>14630.2</v>
      </c>
      <c r="E41" s="7">
        <v>3394.32</v>
      </c>
      <c r="F41" s="7">
        <v>743</v>
      </c>
      <c r="G41" s="7">
        <v>0</v>
      </c>
      <c r="H41" s="17">
        <v>0</v>
      </c>
      <c r="I41" s="16">
        <f>I40+D41-H41</f>
        <v>18948.169999999915</v>
      </c>
      <c r="J41" s="12">
        <f>I40+C41+E41+F41+D41</f>
        <v>29585.489999999914</v>
      </c>
    </row>
    <row r="42" spans="1:10" s="39" customFormat="1" ht="14.25" customHeight="1">
      <c r="A42" s="6">
        <v>42644</v>
      </c>
      <c r="B42" s="7">
        <v>0</v>
      </c>
      <c r="C42" s="7">
        <v>0</v>
      </c>
      <c r="D42" s="7">
        <f>1700+600+200+1980.2+1980.2+1000</f>
        <v>7460.4</v>
      </c>
      <c r="E42" s="7">
        <v>895.52</v>
      </c>
      <c r="F42" s="7">
        <v>843</v>
      </c>
      <c r="G42" s="7">
        <v>0</v>
      </c>
      <c r="H42" s="17">
        <v>25000</v>
      </c>
      <c r="I42" s="16">
        <f>I41+D42-H42</f>
        <v>1408.5699999999124</v>
      </c>
      <c r="J42" s="12">
        <f>I42+E42+F42</f>
        <v>3147.0899999999124</v>
      </c>
    </row>
    <row r="43" spans="1:10" s="40" customFormat="1" ht="14.25" customHeight="1">
      <c r="A43" s="6">
        <v>42675</v>
      </c>
      <c r="B43" s="7">
        <v>0</v>
      </c>
      <c r="C43" s="7">
        <v>2500</v>
      </c>
      <c r="D43" s="7">
        <f>1700+600+200+990.1</f>
        <v>3490.1</v>
      </c>
      <c r="E43" s="7">
        <v>521.67</v>
      </c>
      <c r="F43" s="7">
        <v>843</v>
      </c>
      <c r="G43" s="7">
        <v>0</v>
      </c>
      <c r="H43" s="17">
        <v>0</v>
      </c>
      <c r="I43" s="16">
        <f>I42+D43-H43</f>
        <v>4898.669999999913</v>
      </c>
      <c r="J43" s="12">
        <f>I43+C43+E43+F43</f>
        <v>8763.339999999913</v>
      </c>
    </row>
    <row r="44" spans="1:10" s="41" customFormat="1" ht="14.25" customHeight="1">
      <c r="A44" s="6">
        <v>42705</v>
      </c>
      <c r="B44" s="7">
        <v>0</v>
      </c>
      <c r="C44" s="7">
        <v>3500</v>
      </c>
      <c r="D44" s="7">
        <f>1600+600+200+4000+200+1980.2</f>
        <v>8580.2</v>
      </c>
      <c r="E44" s="7">
        <v>160.67</v>
      </c>
      <c r="F44" s="7">
        <v>843</v>
      </c>
      <c r="G44" s="7">
        <v>39</v>
      </c>
      <c r="H44" s="17">
        <v>0</v>
      </c>
      <c r="I44" s="16">
        <f>I43+D44-H44</f>
        <v>13478.869999999913</v>
      </c>
      <c r="J44" s="12">
        <f>I44+E44+F44+G44+2000</f>
        <v>16521.539999999914</v>
      </c>
    </row>
    <row r="45" spans="1:10" s="42" customFormat="1" ht="14.25" customHeight="1">
      <c r="A45" s="6">
        <v>42736</v>
      </c>
      <c r="B45" s="7">
        <v>0</v>
      </c>
      <c r="C45" s="7">
        <v>9000</v>
      </c>
      <c r="D45" s="7">
        <f>1600+600+200+11000+1980.2+1600+600+200+101+990.1</f>
        <v>18871.3</v>
      </c>
      <c r="E45" s="7">
        <v>1253.22</v>
      </c>
      <c r="F45" s="7">
        <v>843</v>
      </c>
      <c r="G45" s="7">
        <v>89</v>
      </c>
      <c r="H45" s="17">
        <v>0</v>
      </c>
      <c r="I45" s="16">
        <f>I44+D45-H45</f>
        <v>32350.16999999991</v>
      </c>
      <c r="J45" s="12">
        <f>I44+D45+E45+F45+G45-H45</f>
        <v>34535.38999999991</v>
      </c>
    </row>
    <row r="46" spans="1:10" s="43" customFormat="1" ht="14.25" customHeight="1">
      <c r="A46" s="6">
        <v>42767</v>
      </c>
      <c r="B46" s="7">
        <v>4000</v>
      </c>
      <c r="C46" s="7">
        <v>9500</v>
      </c>
      <c r="D46" s="7">
        <f>990.1+1980.2+101</f>
        <v>3071.3</v>
      </c>
      <c r="E46" s="7">
        <v>134.9</v>
      </c>
      <c r="F46" s="7">
        <v>0</v>
      </c>
      <c r="G46" s="7">
        <v>0</v>
      </c>
      <c r="H46" s="17">
        <v>0</v>
      </c>
      <c r="I46" s="16">
        <f>I45+D46</f>
        <v>35421.469999999914</v>
      </c>
      <c r="J46" s="12">
        <f>I46+B46+C46+E46</f>
        <v>49056.369999999915</v>
      </c>
    </row>
    <row r="47" spans="1:10" ht="15">
      <c r="A47" s="12" t="s">
        <v>9</v>
      </c>
      <c r="B47" s="12">
        <f>SUM(B6:B46)</f>
        <v>567427.37</v>
      </c>
      <c r="C47" s="12">
        <f>SUM(C6:C46)</f>
        <v>607845.3999999999</v>
      </c>
      <c r="D47" s="12">
        <f>SUM(D6:D46)</f>
        <v>1175539.9200000002</v>
      </c>
      <c r="E47" s="12"/>
      <c r="F47" s="12"/>
      <c r="G47" s="12"/>
      <c r="H47" s="12">
        <f>SUM(H7:H46)</f>
        <v>2056245.57</v>
      </c>
      <c r="I47" s="12"/>
      <c r="J47" s="12"/>
    </row>
    <row r="48" spans="1:10" ht="62.25" customHeight="1">
      <c r="A48" s="7"/>
      <c r="B48" s="8"/>
      <c r="C48" s="8"/>
      <c r="D48" s="8"/>
      <c r="E48" s="7"/>
      <c r="F48" s="8"/>
      <c r="G48" s="8"/>
      <c r="H48" s="8"/>
      <c r="I48" s="8"/>
      <c r="J48" s="8"/>
    </row>
    <row r="50" spans="1:10" ht="51" customHeight="1">
      <c r="A50" s="44" t="s">
        <v>18</v>
      </c>
      <c r="B50" s="44"/>
      <c r="C50" s="44"/>
      <c r="D50" s="44"/>
      <c r="E50" s="44"/>
      <c r="F50" s="44"/>
      <c r="G50" s="44"/>
      <c r="H50" s="44"/>
      <c r="I50" s="44"/>
      <c r="J50" s="44"/>
    </row>
  </sheetData>
  <sheetProtection/>
  <mergeCells count="8">
    <mergeCell ref="A50:J50"/>
    <mergeCell ref="B3:C3"/>
    <mergeCell ref="E3:G3"/>
    <mergeCell ref="E5:G5"/>
    <mergeCell ref="J3:J4"/>
    <mergeCell ref="H3:H4"/>
    <mergeCell ref="H5:I5"/>
    <mergeCell ref="I3:I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2014-06-03T09:38:03Z</cp:lastPrinted>
  <dcterms:created xsi:type="dcterms:W3CDTF">2013-10-17T05:35:11Z</dcterms:created>
  <dcterms:modified xsi:type="dcterms:W3CDTF">2017-02-03T12:54:33Z</dcterms:modified>
  <cp:category/>
  <cp:version/>
  <cp:contentType/>
  <cp:contentStatus/>
</cp:coreProperties>
</file>